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e Hamre\Documents\Synod\Compensation guidelines\"/>
    </mc:Choice>
  </mc:AlternateContent>
  <bookViews>
    <workbookView xWindow="0" yWindow="0" windowWidth="16305" windowHeight="8835" tabRatio="778" activeTab="3"/>
  </bookViews>
  <sheets>
    <sheet name="data" sheetId="1" r:id="rId1"/>
    <sheet name="Word &amp; Sacrament - no parsonage" sheetId="12" r:id="rId2"/>
    <sheet name="Word &amp; Sacrament - parsonage" sheetId="13" r:id="rId3"/>
    <sheet name="Word &amp; Service" sheetId="4" r:id="rId4"/>
  </sheets>
  <definedNames>
    <definedName name="advanced">data!$B$18</definedName>
    <definedName name="associate">data!$B$14</definedName>
    <definedName name="currentcall">data!$B$19</definedName>
    <definedName name="experience">data!$B$16</definedName>
    <definedName name="housing">data!$B$15</definedName>
    <definedName name="other">data!$B$20</definedName>
    <definedName name="percentage">data!#REF!</definedName>
    <definedName name="worship">data!$B$17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3" l="1"/>
  <c r="C15" i="12"/>
  <c r="C19" i="12"/>
  <c r="C18" i="12"/>
  <c r="C18" i="4" l="1"/>
  <c r="C18" i="13" l="1"/>
  <c r="C16" i="4" l="1"/>
  <c r="C16" i="13"/>
  <c r="C9" i="4"/>
  <c r="C10" i="4" s="1"/>
  <c r="C16" i="12"/>
  <c r="C15" i="4"/>
  <c r="C9" i="12"/>
  <c r="C10" i="12" s="1"/>
  <c r="C11" i="12" s="1"/>
  <c r="C12" i="12" s="1"/>
  <c r="C19" i="4"/>
  <c r="C19" i="13"/>
  <c r="C9" i="13"/>
  <c r="C10" i="13" s="1"/>
  <c r="C17" i="4"/>
  <c r="C17" i="12"/>
  <c r="C17" i="13"/>
  <c r="C11" i="13" l="1"/>
  <c r="C12" i="13" s="1"/>
  <c r="C11" i="4"/>
  <c r="C12" i="4" s="1"/>
  <c r="C21" i="12"/>
  <c r="C21" i="4"/>
  <c r="C23" i="4" s="1"/>
  <c r="C21" i="13"/>
  <c r="C23" i="12" l="1"/>
  <c r="C26" i="12" s="1"/>
  <c r="C28" i="12" s="1"/>
  <c r="C23" i="13"/>
  <c r="C26" i="4"/>
  <c r="C28" i="4" s="1"/>
  <c r="C27" i="12" l="1"/>
  <c r="C27" i="4"/>
  <c r="C26" i="13"/>
  <c r="C27" i="13" s="1"/>
  <c r="C28" i="13" l="1"/>
</calcChain>
</file>

<file path=xl/sharedStrings.xml><?xml version="1.0" encoding="utf-8"?>
<sst xmlns="http://schemas.openxmlformats.org/spreadsheetml/2006/main" count="100" uniqueCount="55">
  <si>
    <t>Years of related non-pastoral experience</t>
  </si>
  <si>
    <t>Instructions</t>
  </si>
  <si>
    <t>2.  When complete, print calculated worksheet on next page</t>
  </si>
  <si>
    <t>Section 1:  Unadjusted Minimum Salary</t>
  </si>
  <si>
    <t>Section 2:  Regional Cost of Living Salary Modifier</t>
  </si>
  <si>
    <t>Section 3:  Determining Salary Adjustment</t>
  </si>
  <si>
    <t>Section 4:  Determining Clergy Salary Range</t>
  </si>
  <si>
    <t>Unadjusted minimum salary</t>
  </si>
  <si>
    <t>Minimum housing price</t>
  </si>
  <si>
    <t>Salary adjustment factor</t>
  </si>
  <si>
    <t>Years of pastoral experience</t>
  </si>
  <si>
    <t>Average worship attendance</t>
  </si>
  <si>
    <t>Median single-family home price</t>
  </si>
  <si>
    <t>Figures entered directly from compensation guidelines document</t>
  </si>
  <si>
    <t>Figures entered by congregation</t>
  </si>
  <si>
    <t>Box</t>
  </si>
  <si>
    <t>Unadjusted Minimum Salary</t>
  </si>
  <si>
    <t>Median Housing Cost</t>
  </si>
  <si>
    <t>Housing cost adjustment (multiply box 3 by 0.03)</t>
  </si>
  <si>
    <t>Regionally Modified Minimum Salary (add boxes 1 and 4)</t>
  </si>
  <si>
    <t>Worship Attendance</t>
  </si>
  <si>
    <t>Advanced Education</t>
  </si>
  <si>
    <t>Related Non-Pastoral Experience (maximum 5 points)</t>
  </si>
  <si>
    <t>Total Points (Add boxes 6 through 10)</t>
  </si>
  <si>
    <t>Minimum Salary  (add boxes 5 and 12)</t>
  </si>
  <si>
    <t>Median Salary (multiply box 13 by 1.15)</t>
  </si>
  <si>
    <t>Mutually-Negotiated Pastoral Salary</t>
  </si>
  <si>
    <t>not in a parsonage</t>
  </si>
  <si>
    <t>in a parsonage</t>
  </si>
  <si>
    <t>Years of service in current call (New Call Enter 0)</t>
  </si>
  <si>
    <t>DO NOT ENTER DATA ON THIS SHEET. DATA SHOULD BE ENTERED IN "DATA" TAB.</t>
  </si>
  <si>
    <t xml:space="preserve">      Do not enter data directly onto worksheets</t>
  </si>
  <si>
    <t>Number of advanced degrees (beyond Master of Divinity)</t>
  </si>
  <si>
    <t>Salary Adjustment (multiply box 11 by $605)</t>
  </si>
  <si>
    <t>Salary Adjustment (multiply box 11 by $401)</t>
  </si>
  <si>
    <t>Longevity in Current Call (maximum 5 points)</t>
  </si>
  <si>
    <t>Cost Over Threshold (subtract $250,000 from box 2)</t>
  </si>
  <si>
    <t>ROSTERED MINISTERS OF WORD AND SACRAMENT SALARY RANGE DEVELOPMENT WORKSHEET</t>
  </si>
  <si>
    <t>ROSTERED MINISTERS OF WORD AND SERVICE SALARY RANGE DEVELOPMENT WORKSHEET</t>
  </si>
  <si>
    <t>Years of Pastoral Experience (maximum 15)</t>
  </si>
  <si>
    <t>Years of Pastoral Experience (maximum 15 points)</t>
  </si>
  <si>
    <t>data already entered on appropriate worksheet</t>
  </si>
  <si>
    <t>Upper Salary (multiply box 13 by 1.30)</t>
  </si>
  <si>
    <t>Housing Equity Allowance (multiply box 3 by 0.03)</t>
  </si>
  <si>
    <t>Updated: June 2022</t>
  </si>
  <si>
    <t>2023 Metro D.C. Synod Clergy Salary Range Development Data Requirements</t>
  </si>
  <si>
    <t>Metropolitan Washington, D.C Synod of the ELCA - 2023</t>
  </si>
  <si>
    <t>carries to Box 2</t>
  </si>
  <si>
    <t>carries to Box 6</t>
  </si>
  <si>
    <t>carries to Box 7</t>
  </si>
  <si>
    <t>carries to Box 8</t>
  </si>
  <si>
    <t>carries to Box 9</t>
  </si>
  <si>
    <t>carries to Box 10</t>
  </si>
  <si>
    <t>Associate pastor? (yes or no)</t>
  </si>
  <si>
    <t>1.  Enter requested data in Green Boxes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</si>
</sst>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i/>
      <u/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0"/>
      <name val="Verdana"/>
    </font>
    <font>
      <i/>
      <sz val="10"/>
      <name val="Verdana"/>
      <family val="2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FDC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4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164" fontId="9" fillId="0" borderId="1" xfId="1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164" fontId="9" fillId="0" borderId="1" xfId="1" applyNumberFormat="1" applyFont="1" applyBorder="1" applyProtection="1"/>
    <xf numFmtId="164" fontId="13" fillId="2" borderId="1" xfId="1" applyNumberFormat="1" applyFont="1" applyFill="1" applyBorder="1"/>
    <xf numFmtId="0" fontId="0" fillId="3" borderId="1" xfId="0" applyFill="1" applyBorder="1" applyAlignment="1">
      <alignment horizontal="right"/>
    </xf>
    <xf numFmtId="164" fontId="13" fillId="3" borderId="1" xfId="1" applyNumberFormat="1" applyFont="1" applyFill="1" applyBorder="1"/>
    <xf numFmtId="165" fontId="0" fillId="3" borderId="1" xfId="0" applyNumberFormat="1" applyFill="1" applyBorder="1"/>
    <xf numFmtId="0" fontId="2" fillId="0" borderId="0" xfId="0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14" fillId="0" borderId="0" xfId="0" applyFont="1"/>
    <xf numFmtId="164" fontId="0" fillId="0" borderId="1" xfId="1" applyNumberFormat="1" applyFont="1" applyFill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C24"/>
  <sheetViews>
    <sheetView zoomScaleNormal="100" workbookViewId="0">
      <selection activeCell="D23" sqref="D23"/>
    </sheetView>
  </sheetViews>
  <sheetFormatPr defaultColWidth="11" defaultRowHeight="12.75" x14ac:dyDescent="0.2"/>
  <cols>
    <col min="1" max="1" width="48" customWidth="1"/>
    <col min="2" max="2" width="12.625" bestFit="1" customWidth="1"/>
    <col min="3" max="3" width="16.75" customWidth="1"/>
  </cols>
  <sheetData>
    <row r="1" spans="1:3" ht="15" x14ac:dyDescent="0.2">
      <c r="A1" s="23" t="s">
        <v>45</v>
      </c>
      <c r="B1" s="23"/>
    </row>
    <row r="2" spans="1:3" x14ac:dyDescent="0.2">
      <c r="A2" s="4"/>
    </row>
    <row r="3" spans="1:3" ht="15" x14ac:dyDescent="0.2">
      <c r="A3" s="6" t="s">
        <v>1</v>
      </c>
    </row>
    <row r="4" spans="1:3" x14ac:dyDescent="0.2">
      <c r="A4" s="4" t="s">
        <v>54</v>
      </c>
    </row>
    <row r="5" spans="1:3" x14ac:dyDescent="0.2">
      <c r="A5" s="4" t="s">
        <v>2</v>
      </c>
    </row>
    <row r="6" spans="1:3" x14ac:dyDescent="0.2">
      <c r="A6" s="5" t="s">
        <v>31</v>
      </c>
    </row>
    <row r="8" spans="1:3" ht="15" x14ac:dyDescent="0.2">
      <c r="A8" s="3" t="s">
        <v>13</v>
      </c>
    </row>
    <row r="9" spans="1:3" x14ac:dyDescent="0.2">
      <c r="A9" t="s">
        <v>7</v>
      </c>
      <c r="B9" s="25" t="s">
        <v>41</v>
      </c>
    </row>
    <row r="10" spans="1:3" x14ac:dyDescent="0.2">
      <c r="A10" t="s">
        <v>8</v>
      </c>
      <c r="B10" s="17">
        <v>250000</v>
      </c>
    </row>
    <row r="11" spans="1:3" x14ac:dyDescent="0.2">
      <c r="A11" t="s">
        <v>9</v>
      </c>
      <c r="B11" s="17">
        <v>605</v>
      </c>
    </row>
    <row r="12" spans="1:3" x14ac:dyDescent="0.2">
      <c r="B12" s="2"/>
    </row>
    <row r="13" spans="1:3" ht="15" x14ac:dyDescent="0.2">
      <c r="A13" s="3" t="s">
        <v>14</v>
      </c>
      <c r="B13" s="2"/>
    </row>
    <row r="14" spans="1:3" x14ac:dyDescent="0.2">
      <c r="A14" t="s">
        <v>53</v>
      </c>
      <c r="B14" s="18"/>
      <c r="C14" s="1" t="s">
        <v>49</v>
      </c>
    </row>
    <row r="15" spans="1:3" x14ac:dyDescent="0.2">
      <c r="A15" t="s">
        <v>12</v>
      </c>
      <c r="B15" s="19"/>
      <c r="C15" s="1" t="s">
        <v>47</v>
      </c>
    </row>
    <row r="16" spans="1:3" x14ac:dyDescent="0.2">
      <c r="A16" s="1" t="s">
        <v>10</v>
      </c>
      <c r="B16" s="20"/>
      <c r="C16" s="1" t="s">
        <v>48</v>
      </c>
    </row>
    <row r="17" spans="1:3" x14ac:dyDescent="0.2">
      <c r="A17" s="1" t="s">
        <v>11</v>
      </c>
      <c r="B17" s="20"/>
      <c r="C17" s="1" t="s">
        <v>49</v>
      </c>
    </row>
    <row r="18" spans="1:3" x14ac:dyDescent="0.2">
      <c r="A18" s="1" t="s">
        <v>32</v>
      </c>
      <c r="B18" s="20"/>
      <c r="C18" s="1" t="s">
        <v>50</v>
      </c>
    </row>
    <row r="19" spans="1:3" x14ac:dyDescent="0.2">
      <c r="A19" s="21" t="s">
        <v>29</v>
      </c>
      <c r="B19" s="20"/>
      <c r="C19" s="1" t="s">
        <v>51</v>
      </c>
    </row>
    <row r="20" spans="1:3" x14ac:dyDescent="0.2">
      <c r="A20" s="1" t="s">
        <v>0</v>
      </c>
      <c r="B20" s="20"/>
      <c r="C20" s="1" t="s">
        <v>52</v>
      </c>
    </row>
    <row r="21" spans="1:3" x14ac:dyDescent="0.2">
      <c r="A21" s="1"/>
    </row>
    <row r="24" spans="1:3" x14ac:dyDescent="0.2">
      <c r="A24" s="24" t="s">
        <v>44</v>
      </c>
    </row>
  </sheetData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D30"/>
  <sheetViews>
    <sheetView workbookViewId="0">
      <pane ySplit="3" topLeftCell="A4" activePane="bottomLeft" state="frozen"/>
      <selection pane="bottomLeft" activeCell="G22" sqref="G22"/>
    </sheetView>
  </sheetViews>
  <sheetFormatPr defaultColWidth="11" defaultRowHeight="15.75" x14ac:dyDescent="0.25"/>
  <cols>
    <col min="1" max="1" width="44.625" style="8" customWidth="1"/>
    <col min="2" max="2" width="4.375" style="8" bestFit="1" customWidth="1"/>
    <col min="3" max="3" width="10.5" style="8" customWidth="1"/>
    <col min="4" max="16384" width="11" style="8"/>
  </cols>
  <sheetData>
    <row r="1" spans="1:4" x14ac:dyDescent="0.25">
      <c r="A1" s="22" t="s">
        <v>37</v>
      </c>
      <c r="B1" s="22"/>
      <c r="C1" s="22"/>
      <c r="D1" s="22"/>
    </row>
    <row r="2" spans="1:4" ht="16.5" x14ac:dyDescent="0.3">
      <c r="A2" s="28" t="s">
        <v>46</v>
      </c>
      <c r="B2" s="28"/>
      <c r="C2" s="28"/>
      <c r="D2" s="28"/>
    </row>
    <row r="3" spans="1:4" x14ac:dyDescent="0.25">
      <c r="A3" s="29" t="s">
        <v>30</v>
      </c>
      <c r="B3" s="29"/>
      <c r="C3" s="29"/>
      <c r="D3" s="29"/>
    </row>
    <row r="5" spans="1:4" x14ac:dyDescent="0.25">
      <c r="A5" s="13" t="s">
        <v>3</v>
      </c>
      <c r="B5" s="13" t="s">
        <v>15</v>
      </c>
    </row>
    <row r="6" spans="1:4" x14ac:dyDescent="0.25">
      <c r="A6" s="8" t="s">
        <v>16</v>
      </c>
      <c r="B6" s="27">
        <v>1</v>
      </c>
      <c r="C6" s="9">
        <v>66033</v>
      </c>
    </row>
    <row r="7" spans="1:4" x14ac:dyDescent="0.25">
      <c r="A7" s="15" t="s">
        <v>27</v>
      </c>
      <c r="B7" s="27"/>
    </row>
    <row r="8" spans="1:4" x14ac:dyDescent="0.25">
      <c r="A8" s="13" t="s">
        <v>4</v>
      </c>
      <c r="B8" s="27"/>
    </row>
    <row r="9" spans="1:4" x14ac:dyDescent="0.25">
      <c r="A9" s="8" t="s">
        <v>17</v>
      </c>
      <c r="B9" s="27">
        <v>2</v>
      </c>
      <c r="C9" s="9">
        <f>data!B15</f>
        <v>0</v>
      </c>
    </row>
    <row r="10" spans="1:4" x14ac:dyDescent="0.25">
      <c r="A10" s="8" t="s">
        <v>36</v>
      </c>
      <c r="B10" s="27">
        <v>3</v>
      </c>
      <c r="C10" s="9">
        <f>C9-data!B10</f>
        <v>-250000</v>
      </c>
    </row>
    <row r="11" spans="1:4" x14ac:dyDescent="0.25">
      <c r="A11" s="8" t="s">
        <v>18</v>
      </c>
      <c r="B11" s="27">
        <v>4</v>
      </c>
      <c r="C11" s="9">
        <f>C10*0.03</f>
        <v>-7500</v>
      </c>
    </row>
    <row r="12" spans="1:4" x14ac:dyDescent="0.25">
      <c r="A12" s="8" t="s">
        <v>19</v>
      </c>
      <c r="B12" s="27">
        <v>5</v>
      </c>
      <c r="C12" s="9">
        <f>C11+C6</f>
        <v>58533</v>
      </c>
    </row>
    <row r="13" spans="1:4" x14ac:dyDescent="0.25">
      <c r="B13" s="27"/>
    </row>
    <row r="14" spans="1:4" x14ac:dyDescent="0.25">
      <c r="A14" s="13" t="s">
        <v>5</v>
      </c>
      <c r="B14" s="27"/>
    </row>
    <row r="15" spans="1:4" x14ac:dyDescent="0.25">
      <c r="A15" s="8" t="s">
        <v>39</v>
      </c>
      <c r="B15" s="27">
        <v>6</v>
      </c>
      <c r="C15" s="10">
        <f>IF(experience &gt;15, 15, TRUNC(experience))</f>
        <v>0</v>
      </c>
    </row>
    <row r="16" spans="1:4" x14ac:dyDescent="0.25">
      <c r="A16" s="8" t="s">
        <v>20</v>
      </c>
      <c r="B16" s="27">
        <v>7</v>
      </c>
      <c r="C16" s="10">
        <f>ROUND(IF(worship&gt;100,((worship-100)/IF(associate="yes",24,12)),0),0)</f>
        <v>0</v>
      </c>
      <c r="D16" s="14"/>
    </row>
    <row r="17" spans="1:3" x14ac:dyDescent="0.25">
      <c r="A17" s="8" t="s">
        <v>21</v>
      </c>
      <c r="B17" s="27">
        <v>8</v>
      </c>
      <c r="C17" s="10">
        <f>advanced*5</f>
        <v>0</v>
      </c>
    </row>
    <row r="18" spans="1:3" x14ac:dyDescent="0.25">
      <c r="A18" s="8" t="s">
        <v>35</v>
      </c>
      <c r="B18" s="27">
        <v>9</v>
      </c>
      <c r="C18" s="10">
        <f>IF(currentcall&gt;5,5,TRUNC(currentcall))</f>
        <v>0</v>
      </c>
    </row>
    <row r="19" spans="1:3" x14ac:dyDescent="0.25">
      <c r="A19" s="8" t="s">
        <v>22</v>
      </c>
      <c r="B19" s="27">
        <v>10</v>
      </c>
      <c r="C19" s="10">
        <f>IF(other&gt;10,5,other/2)</f>
        <v>0</v>
      </c>
    </row>
    <row r="20" spans="1:3" x14ac:dyDescent="0.25">
      <c r="B20" s="27"/>
    </row>
    <row r="21" spans="1:3" x14ac:dyDescent="0.25">
      <c r="A21" s="8" t="s">
        <v>23</v>
      </c>
      <c r="B21" s="27">
        <v>11</v>
      </c>
      <c r="C21" s="10">
        <f>SUM(C15:C19)</f>
        <v>0</v>
      </c>
    </row>
    <row r="22" spans="1:3" x14ac:dyDescent="0.25">
      <c r="B22" s="27"/>
    </row>
    <row r="23" spans="1:3" x14ac:dyDescent="0.25">
      <c r="A23" s="8" t="s">
        <v>33</v>
      </c>
      <c r="B23" s="27">
        <v>12</v>
      </c>
      <c r="C23" s="10">
        <f>C21*data!B11</f>
        <v>0</v>
      </c>
    </row>
    <row r="24" spans="1:3" x14ac:dyDescent="0.25">
      <c r="B24" s="27"/>
    </row>
    <row r="25" spans="1:3" x14ac:dyDescent="0.25">
      <c r="A25" s="13" t="s">
        <v>6</v>
      </c>
      <c r="B25" s="27"/>
    </row>
    <row r="26" spans="1:3" x14ac:dyDescent="0.25">
      <c r="A26" s="8" t="s">
        <v>24</v>
      </c>
      <c r="B26" s="27">
        <v>13</v>
      </c>
      <c r="C26" s="11">
        <f>C12+C23</f>
        <v>58533</v>
      </c>
    </row>
    <row r="27" spans="1:3" x14ac:dyDescent="0.25">
      <c r="A27" s="8" t="s">
        <v>25</v>
      </c>
      <c r="B27" s="27">
        <v>14</v>
      </c>
      <c r="C27" s="11">
        <f>C26*1.15</f>
        <v>67312.95</v>
      </c>
    </row>
    <row r="28" spans="1:3" x14ac:dyDescent="0.25">
      <c r="A28" s="8" t="s">
        <v>42</v>
      </c>
      <c r="B28" s="27">
        <v>15</v>
      </c>
      <c r="C28" s="11">
        <f>C26*1.3</f>
        <v>76092.900000000009</v>
      </c>
    </row>
    <row r="29" spans="1:3" x14ac:dyDescent="0.25">
      <c r="B29" s="27"/>
    </row>
    <row r="30" spans="1:3" x14ac:dyDescent="0.25">
      <c r="A30" s="8" t="s">
        <v>26</v>
      </c>
      <c r="B30" s="27">
        <v>16</v>
      </c>
      <c r="C30" s="12"/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D30"/>
  <sheetViews>
    <sheetView zoomScaleNormal="100" workbookViewId="0">
      <pane ySplit="3" topLeftCell="A4" activePane="bottomLeft" state="frozen"/>
      <selection pane="bottomLeft" activeCell="A14" sqref="A14"/>
    </sheetView>
  </sheetViews>
  <sheetFormatPr defaultColWidth="11" defaultRowHeight="15.75" x14ac:dyDescent="0.25"/>
  <cols>
    <col min="1" max="1" width="50.625" style="8" customWidth="1"/>
    <col min="2" max="2" width="4.375" style="8" bestFit="1" customWidth="1"/>
    <col min="3" max="3" width="12.375" style="8" customWidth="1"/>
    <col min="4" max="16384" width="11" style="8"/>
  </cols>
  <sheetData>
    <row r="1" spans="1:4" x14ac:dyDescent="0.25">
      <c r="A1" s="22" t="s">
        <v>37</v>
      </c>
      <c r="B1" s="22"/>
      <c r="C1" s="22"/>
      <c r="D1" s="22"/>
    </row>
    <row r="2" spans="1:4" ht="16.5" x14ac:dyDescent="0.3">
      <c r="A2" s="28" t="s">
        <v>46</v>
      </c>
      <c r="B2" s="28"/>
      <c r="C2" s="28"/>
      <c r="D2" s="28"/>
    </row>
    <row r="3" spans="1:4" x14ac:dyDescent="0.25">
      <c r="A3" s="29" t="s">
        <v>30</v>
      </c>
      <c r="B3" s="29"/>
      <c r="C3" s="29"/>
      <c r="D3" s="29"/>
    </row>
    <row r="5" spans="1:4" x14ac:dyDescent="0.25">
      <c r="A5" s="13" t="s">
        <v>3</v>
      </c>
      <c r="B5" s="13" t="s">
        <v>15</v>
      </c>
    </row>
    <row r="6" spans="1:4" x14ac:dyDescent="0.25">
      <c r="A6" s="8" t="s">
        <v>16</v>
      </c>
      <c r="B6" s="27">
        <v>1</v>
      </c>
      <c r="C6" s="9">
        <v>54395</v>
      </c>
    </row>
    <row r="7" spans="1:4" x14ac:dyDescent="0.25">
      <c r="A7" s="15" t="s">
        <v>28</v>
      </c>
      <c r="B7" s="27"/>
    </row>
    <row r="8" spans="1:4" x14ac:dyDescent="0.25">
      <c r="A8" s="13" t="s">
        <v>4</v>
      </c>
      <c r="B8" s="27"/>
    </row>
    <row r="9" spans="1:4" x14ac:dyDescent="0.25">
      <c r="A9" s="8" t="s">
        <v>17</v>
      </c>
      <c r="B9" s="27">
        <v>2</v>
      </c>
      <c r="C9" s="9">
        <f>data!B15</f>
        <v>0</v>
      </c>
    </row>
    <row r="10" spans="1:4" x14ac:dyDescent="0.25">
      <c r="A10" s="8" t="s">
        <v>36</v>
      </c>
      <c r="B10" s="27">
        <v>3</v>
      </c>
      <c r="C10" s="16">
        <f>C9-data!B10</f>
        <v>-250000</v>
      </c>
    </row>
    <row r="11" spans="1:4" x14ac:dyDescent="0.25">
      <c r="A11" s="8" t="s">
        <v>43</v>
      </c>
      <c r="B11" s="27">
        <v>4</v>
      </c>
      <c r="C11" s="9">
        <f>(C10*0.03)</f>
        <v>-7500</v>
      </c>
    </row>
    <row r="12" spans="1:4" x14ac:dyDescent="0.25">
      <c r="A12" s="8" t="s">
        <v>19</v>
      </c>
      <c r="B12" s="27">
        <v>5</v>
      </c>
      <c r="C12" s="9">
        <f>C11+C6</f>
        <v>46895</v>
      </c>
    </row>
    <row r="13" spans="1:4" x14ac:dyDescent="0.25">
      <c r="B13" s="27"/>
    </row>
    <row r="14" spans="1:4" x14ac:dyDescent="0.25">
      <c r="A14" s="13" t="s">
        <v>5</v>
      </c>
      <c r="B14" s="27"/>
    </row>
    <row r="15" spans="1:4" x14ac:dyDescent="0.25">
      <c r="A15" s="8" t="s">
        <v>40</v>
      </c>
      <c r="B15" s="27">
        <v>6</v>
      </c>
      <c r="C15" s="10">
        <f>IF(experience &gt;15, 15, TRUNC(experience))</f>
        <v>0</v>
      </c>
    </row>
    <row r="16" spans="1:4" x14ac:dyDescent="0.25">
      <c r="A16" s="8" t="s">
        <v>20</v>
      </c>
      <c r="B16" s="27">
        <v>7</v>
      </c>
      <c r="C16" s="10">
        <f>ROUND(IF(worship&gt;100,((worship-100)/IF(associate="yes",24,12)),0),0)</f>
        <v>0</v>
      </c>
      <c r="D16" s="14"/>
    </row>
    <row r="17" spans="1:3" x14ac:dyDescent="0.25">
      <c r="A17" s="8" t="s">
        <v>21</v>
      </c>
      <c r="B17" s="27">
        <v>8</v>
      </c>
      <c r="C17" s="10">
        <f>advanced*5</f>
        <v>0</v>
      </c>
    </row>
    <row r="18" spans="1:3" x14ac:dyDescent="0.25">
      <c r="A18" s="8" t="s">
        <v>35</v>
      </c>
      <c r="B18" s="27">
        <v>9</v>
      </c>
      <c r="C18" s="10">
        <f>IF(currentcall&gt;5,5,TRUNC(currentcall))</f>
        <v>0</v>
      </c>
    </row>
    <row r="19" spans="1:3" x14ac:dyDescent="0.25">
      <c r="A19" s="8" t="s">
        <v>22</v>
      </c>
      <c r="B19" s="27">
        <v>10</v>
      </c>
      <c r="C19" s="10">
        <f>IF(other&gt;10,5,other/2)</f>
        <v>0</v>
      </c>
    </row>
    <row r="20" spans="1:3" x14ac:dyDescent="0.25">
      <c r="B20" s="27"/>
    </row>
    <row r="21" spans="1:3" x14ac:dyDescent="0.25">
      <c r="A21" s="8" t="s">
        <v>23</v>
      </c>
      <c r="B21" s="27">
        <v>11</v>
      </c>
      <c r="C21" s="10">
        <f>SUM(C15:C19)</f>
        <v>0</v>
      </c>
    </row>
    <row r="22" spans="1:3" x14ac:dyDescent="0.25">
      <c r="B22" s="27"/>
    </row>
    <row r="23" spans="1:3" x14ac:dyDescent="0.25">
      <c r="A23" s="8" t="s">
        <v>33</v>
      </c>
      <c r="B23" s="27">
        <v>12</v>
      </c>
      <c r="C23" s="10">
        <f>C21*data!B11</f>
        <v>0</v>
      </c>
    </row>
    <row r="24" spans="1:3" x14ac:dyDescent="0.25">
      <c r="B24" s="27"/>
    </row>
    <row r="25" spans="1:3" x14ac:dyDescent="0.25">
      <c r="A25" s="13" t="s">
        <v>6</v>
      </c>
      <c r="B25" s="27"/>
    </row>
    <row r="26" spans="1:3" x14ac:dyDescent="0.25">
      <c r="A26" s="8" t="s">
        <v>24</v>
      </c>
      <c r="B26" s="27">
        <v>13</v>
      </c>
      <c r="C26" s="11">
        <f>C12+C23</f>
        <v>46895</v>
      </c>
    </row>
    <row r="27" spans="1:3" x14ac:dyDescent="0.25">
      <c r="A27" s="8" t="s">
        <v>25</v>
      </c>
      <c r="B27" s="27">
        <v>14</v>
      </c>
      <c r="C27" s="11">
        <f>C26*1.15</f>
        <v>53929.249999999993</v>
      </c>
    </row>
    <row r="28" spans="1:3" x14ac:dyDescent="0.25">
      <c r="A28" s="8" t="s">
        <v>42</v>
      </c>
      <c r="B28" s="27">
        <v>15</v>
      </c>
      <c r="C28" s="11">
        <f>C26*1.3</f>
        <v>60963.5</v>
      </c>
    </row>
    <row r="29" spans="1:3" x14ac:dyDescent="0.25">
      <c r="B29" s="27"/>
    </row>
    <row r="30" spans="1:3" x14ac:dyDescent="0.25">
      <c r="A30" s="8" t="s">
        <v>26</v>
      </c>
      <c r="B30" s="27">
        <v>16</v>
      </c>
      <c r="C30" s="12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D30"/>
  <sheetViews>
    <sheetView tabSelected="1" workbookViewId="0">
      <pane ySplit="3" topLeftCell="A7" activePane="bottomLeft" state="frozen"/>
      <selection pane="bottomLeft" activeCell="C7" sqref="C7"/>
    </sheetView>
  </sheetViews>
  <sheetFormatPr defaultColWidth="11" defaultRowHeight="15.75" x14ac:dyDescent="0.25"/>
  <cols>
    <col min="1" max="1" width="44.625" style="8" customWidth="1"/>
    <col min="2" max="2" width="4.375" bestFit="1" customWidth="1"/>
    <col min="3" max="3" width="13.125" style="8" customWidth="1"/>
  </cols>
  <sheetData>
    <row r="1" spans="1:4" x14ac:dyDescent="0.25">
      <c r="A1" s="22" t="s">
        <v>38</v>
      </c>
      <c r="B1" s="22"/>
      <c r="C1" s="22"/>
      <c r="D1" s="22"/>
    </row>
    <row r="2" spans="1:4" ht="16.5" x14ac:dyDescent="0.3">
      <c r="A2" s="28" t="s">
        <v>46</v>
      </c>
      <c r="B2" s="28"/>
      <c r="C2" s="28"/>
      <c r="D2" s="28"/>
    </row>
    <row r="3" spans="1:4" x14ac:dyDescent="0.25">
      <c r="A3" s="29" t="s">
        <v>30</v>
      </c>
      <c r="B3" s="29"/>
      <c r="C3" s="29"/>
      <c r="D3" s="29"/>
    </row>
    <row r="5" spans="1:4" x14ac:dyDescent="0.25">
      <c r="A5" s="13" t="s">
        <v>3</v>
      </c>
      <c r="B5" s="7" t="s">
        <v>15</v>
      </c>
    </row>
    <row r="6" spans="1:4" x14ac:dyDescent="0.25">
      <c r="A6" s="8" t="s">
        <v>16</v>
      </c>
      <c r="B6" s="26">
        <v>1</v>
      </c>
      <c r="C6" s="9">
        <v>45845</v>
      </c>
    </row>
    <row r="7" spans="1:4" x14ac:dyDescent="0.25">
      <c r="B7" s="26"/>
    </row>
    <row r="8" spans="1:4" x14ac:dyDescent="0.25">
      <c r="A8" s="13" t="s">
        <v>4</v>
      </c>
      <c r="B8" s="26"/>
    </row>
    <row r="9" spans="1:4" x14ac:dyDescent="0.25">
      <c r="A9" s="8" t="s">
        <v>17</v>
      </c>
      <c r="B9" s="26">
        <v>2</v>
      </c>
      <c r="C9" s="9">
        <f>housing</f>
        <v>0</v>
      </c>
    </row>
    <row r="10" spans="1:4" x14ac:dyDescent="0.25">
      <c r="A10" s="8" t="s">
        <v>36</v>
      </c>
      <c r="B10" s="26">
        <v>3</v>
      </c>
      <c r="C10" s="9">
        <f>C9-data!B10</f>
        <v>-250000</v>
      </c>
    </row>
    <row r="11" spans="1:4" x14ac:dyDescent="0.25">
      <c r="A11" s="8" t="s">
        <v>18</v>
      </c>
      <c r="B11" s="26">
        <v>4</v>
      </c>
      <c r="C11" s="9">
        <f>C10*0.03</f>
        <v>-7500</v>
      </c>
    </row>
    <row r="12" spans="1:4" x14ac:dyDescent="0.25">
      <c r="A12" s="8" t="s">
        <v>19</v>
      </c>
      <c r="B12" s="26">
        <v>5</v>
      </c>
      <c r="C12" s="9">
        <f>C11+C6</f>
        <v>38345</v>
      </c>
    </row>
    <row r="13" spans="1:4" x14ac:dyDescent="0.25">
      <c r="B13" s="26"/>
    </row>
    <row r="14" spans="1:4" x14ac:dyDescent="0.25">
      <c r="A14" s="13" t="s">
        <v>5</v>
      </c>
      <c r="B14" s="26"/>
    </row>
    <row r="15" spans="1:4" x14ac:dyDescent="0.25">
      <c r="A15" s="8" t="s">
        <v>39</v>
      </c>
      <c r="B15" s="26">
        <v>6</v>
      </c>
      <c r="C15" s="10">
        <f>data!B16</f>
        <v>0</v>
      </c>
    </row>
    <row r="16" spans="1:4" x14ac:dyDescent="0.25">
      <c r="A16" s="8" t="s">
        <v>20</v>
      </c>
      <c r="B16" s="26">
        <v>7</v>
      </c>
      <c r="C16" s="10">
        <f>ROUND(IF(worship&gt;100,((worship-100)/IF(associate="yes",24,12)),0),0)</f>
        <v>0</v>
      </c>
    </row>
    <row r="17" spans="1:3" x14ac:dyDescent="0.25">
      <c r="A17" s="8" t="s">
        <v>21</v>
      </c>
      <c r="B17" s="26">
        <v>8</v>
      </c>
      <c r="C17" s="10">
        <f>advanced*5</f>
        <v>0</v>
      </c>
    </row>
    <row r="18" spans="1:3" x14ac:dyDescent="0.25">
      <c r="A18" s="8" t="s">
        <v>35</v>
      </c>
      <c r="B18" s="26">
        <v>9</v>
      </c>
      <c r="C18" s="10">
        <f>IF(currentcall&gt;5,5,TRUNC(currentcall))</f>
        <v>0</v>
      </c>
    </row>
    <row r="19" spans="1:3" x14ac:dyDescent="0.25">
      <c r="A19" s="8" t="s">
        <v>22</v>
      </c>
      <c r="B19" s="26">
        <v>10</v>
      </c>
      <c r="C19" s="10">
        <f>IF(other&gt;10,5,other/2)</f>
        <v>0</v>
      </c>
    </row>
    <row r="20" spans="1:3" x14ac:dyDescent="0.25">
      <c r="B20" s="26"/>
    </row>
    <row r="21" spans="1:3" x14ac:dyDescent="0.25">
      <c r="A21" s="8" t="s">
        <v>23</v>
      </c>
      <c r="B21" s="26">
        <v>11</v>
      </c>
      <c r="C21" s="10">
        <f>SUM(C15:C19)</f>
        <v>0</v>
      </c>
    </row>
    <row r="22" spans="1:3" x14ac:dyDescent="0.25">
      <c r="B22" s="26"/>
    </row>
    <row r="23" spans="1:3" x14ac:dyDescent="0.25">
      <c r="A23" s="8" t="s">
        <v>34</v>
      </c>
      <c r="B23" s="26">
        <v>12</v>
      </c>
      <c r="C23" s="10">
        <f>C21*401</f>
        <v>0</v>
      </c>
    </row>
    <row r="24" spans="1:3" x14ac:dyDescent="0.25">
      <c r="B24" s="26"/>
    </row>
    <row r="25" spans="1:3" x14ac:dyDescent="0.25">
      <c r="A25" s="13" t="s">
        <v>6</v>
      </c>
      <c r="B25" s="26"/>
    </row>
    <row r="26" spans="1:3" x14ac:dyDescent="0.25">
      <c r="A26" s="8" t="s">
        <v>24</v>
      </c>
      <c r="B26" s="26">
        <v>13</v>
      </c>
      <c r="C26" s="11">
        <f>C12+C23</f>
        <v>38345</v>
      </c>
    </row>
    <row r="27" spans="1:3" x14ac:dyDescent="0.25">
      <c r="A27" s="8" t="s">
        <v>25</v>
      </c>
      <c r="B27" s="26">
        <v>14</v>
      </c>
      <c r="C27" s="11">
        <f>C26*1.15</f>
        <v>44096.75</v>
      </c>
    </row>
    <row r="28" spans="1:3" x14ac:dyDescent="0.25">
      <c r="A28" s="8" t="s">
        <v>42</v>
      </c>
      <c r="B28" s="26">
        <v>15</v>
      </c>
      <c r="C28" s="11">
        <f>C26*1.3</f>
        <v>49848.5</v>
      </c>
    </row>
    <row r="29" spans="1:3" x14ac:dyDescent="0.25">
      <c r="B29" s="26"/>
    </row>
    <row r="30" spans="1:3" x14ac:dyDescent="0.25">
      <c r="A30" s="8" t="s">
        <v>26</v>
      </c>
      <c r="B30" s="26">
        <v>16</v>
      </c>
      <c r="C30" s="12"/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Word &amp; Sacrament - no parsonage</vt:lpstr>
      <vt:lpstr>Word &amp; Sacrament - parsonage</vt:lpstr>
      <vt:lpstr>Word &amp; Service</vt:lpstr>
      <vt:lpstr>advanced</vt:lpstr>
      <vt:lpstr>associate</vt:lpstr>
      <vt:lpstr>currentcall</vt:lpstr>
      <vt:lpstr>experience</vt:lpstr>
      <vt:lpstr>housing</vt:lpstr>
      <vt:lpstr>other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Nelson</dc:creator>
  <cp:lastModifiedBy>Julie Hamre</cp:lastModifiedBy>
  <cp:lastPrinted>2013-10-10T15:56:18Z</cp:lastPrinted>
  <dcterms:created xsi:type="dcterms:W3CDTF">2006-07-17T01:25:29Z</dcterms:created>
  <dcterms:modified xsi:type="dcterms:W3CDTF">2022-05-14T15:50:57Z</dcterms:modified>
</cp:coreProperties>
</file>