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lie Hamre\OneDrive\Documents\Synod\Compensation guidelines\"/>
    </mc:Choice>
  </mc:AlternateContent>
  <xr:revisionPtr revIDLastSave="0" documentId="13_ncr:1_{1F2E432C-B851-40A2-AFD4-E0AF594A95E2}" xr6:coauthVersionLast="47" xr6:coauthVersionMax="47" xr10:uidLastSave="{00000000-0000-0000-0000-000000000000}"/>
  <bookViews>
    <workbookView xWindow="6165" yWindow="1095" windowWidth="17610" windowHeight="12600" tabRatio="778" activeTab="3" xr2:uid="{00000000-000D-0000-FFFF-FFFF00000000}"/>
  </bookViews>
  <sheets>
    <sheet name="data" sheetId="1" r:id="rId1"/>
    <sheet name="Word &amp; Sacrament - no parsonage" sheetId="12" r:id="rId2"/>
    <sheet name="Word &amp; Sacrament - parsonage" sheetId="13" r:id="rId3"/>
    <sheet name="Word &amp; Service" sheetId="4" r:id="rId4"/>
  </sheets>
  <definedNames>
    <definedName name="advanced">data!$B$17</definedName>
    <definedName name="associate">data!$B$13</definedName>
    <definedName name="currentcall">data!$B$18</definedName>
    <definedName name="experience">data!$B$15</definedName>
    <definedName name="housing">data!$B$14</definedName>
    <definedName name="other">data!$B$19</definedName>
    <definedName name="percentage">data!#REF!</definedName>
    <definedName name="worship">data!$B$16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2" l="1"/>
  <c r="C6" i="13"/>
  <c r="C6" i="4"/>
  <c r="C15" i="13" l="1"/>
  <c r="C15" i="12"/>
  <c r="C19" i="12"/>
  <c r="C18" i="12"/>
  <c r="C18" i="4" l="1"/>
  <c r="C18" i="13" l="1"/>
  <c r="C16" i="4" l="1"/>
  <c r="C16" i="13"/>
  <c r="C9" i="4"/>
  <c r="C10" i="4" s="1"/>
  <c r="C16" i="12"/>
  <c r="C15" i="4"/>
  <c r="C9" i="12"/>
  <c r="C10" i="12" s="1"/>
  <c r="C11" i="12" s="1"/>
  <c r="C12" i="12" s="1"/>
  <c r="C19" i="4"/>
  <c r="C19" i="13"/>
  <c r="C9" i="13"/>
  <c r="C10" i="13" s="1"/>
  <c r="C17" i="4"/>
  <c r="C17" i="12"/>
  <c r="C17" i="13"/>
  <c r="C11" i="13" l="1"/>
  <c r="C12" i="13" s="1"/>
  <c r="C11" i="4"/>
  <c r="C12" i="4" s="1"/>
  <c r="C21" i="12"/>
  <c r="C23" i="12" s="1"/>
  <c r="C26" i="12" s="1"/>
  <c r="C21" i="4"/>
  <c r="C23" i="4" s="1"/>
  <c r="C21" i="13"/>
  <c r="C23" i="13" s="1"/>
  <c r="C28" i="12" l="1"/>
  <c r="C26" i="4"/>
  <c r="C28" i="4" s="1"/>
  <c r="C27" i="12" l="1"/>
  <c r="C27" i="4"/>
  <c r="C26" i="13"/>
  <c r="C27" i="13" s="1"/>
  <c r="C28" i="13" l="1"/>
</calcChain>
</file>

<file path=xl/sharedStrings.xml><?xml version="1.0" encoding="utf-8"?>
<sst xmlns="http://schemas.openxmlformats.org/spreadsheetml/2006/main" count="105" uniqueCount="56">
  <si>
    <t>Years of related non-pastoral experience</t>
  </si>
  <si>
    <t>Instructions</t>
  </si>
  <si>
    <t>2.  When complete, print calculated worksheet on next page</t>
  </si>
  <si>
    <t>Section 1:  Unadjusted Minimum Salary</t>
  </si>
  <si>
    <t>Section 2:  Regional Cost of Living Salary Modifier</t>
  </si>
  <si>
    <t>Section 3:  Determining Salary Adjustment</t>
  </si>
  <si>
    <t>Section 4:  Determining Clergy Salary Range</t>
  </si>
  <si>
    <t>Unadjusted minimum salary</t>
  </si>
  <si>
    <t>Minimum housing price</t>
  </si>
  <si>
    <t>Years of pastoral experience</t>
  </si>
  <si>
    <t>Average worship attendance</t>
  </si>
  <si>
    <t>Median single-family home price</t>
  </si>
  <si>
    <t>Figures entered directly from compensation guidelines document</t>
  </si>
  <si>
    <t>Figures entered by congregation</t>
  </si>
  <si>
    <t>Box</t>
  </si>
  <si>
    <t>Unadjusted Minimum Salary</t>
  </si>
  <si>
    <t>Median Housing Cost</t>
  </si>
  <si>
    <t>Housing cost adjustment (multiply box 3 by 0.03)</t>
  </si>
  <si>
    <t>Regionally Modified Minimum Salary (add boxes 1 and 4)</t>
  </si>
  <si>
    <t>Worship Attendance</t>
  </si>
  <si>
    <t>Advanced Education</t>
  </si>
  <si>
    <t>Related Non-Pastoral Experience (maximum 5 points)</t>
  </si>
  <si>
    <t>Total Points (Add boxes 6 through 10)</t>
  </si>
  <si>
    <t>Minimum Salary  (add boxes 5 and 12)</t>
  </si>
  <si>
    <t>Median Salary (multiply box 13 by 1.15)</t>
  </si>
  <si>
    <t>Mutually-Negotiated Pastoral Salary</t>
  </si>
  <si>
    <t>not in a parsonage</t>
  </si>
  <si>
    <t>in a parsonage</t>
  </si>
  <si>
    <t>Years of service in current call (New Call Enter 0)</t>
  </si>
  <si>
    <t>DO NOT ENTER DATA ON THIS SHEET. DATA SHOULD BE ENTERED IN "DATA" TAB.</t>
  </si>
  <si>
    <t xml:space="preserve">      Do not enter data directly onto worksheets</t>
  </si>
  <si>
    <t>Number of advanced degrees (beyond Master of Divinity)</t>
  </si>
  <si>
    <t>Longevity in Current Call (maximum 5 points)</t>
  </si>
  <si>
    <t>Cost Over Threshold (subtract $250,000 from box 2)</t>
  </si>
  <si>
    <t>ROSTERED MINISTERS OF WORD AND SACRAMENT SALARY RANGE DEVELOPMENT WORKSHEET</t>
  </si>
  <si>
    <t>ROSTERED MINISTERS OF WORD AND SERVICE SALARY RANGE DEVELOPMENT WORKSHEET</t>
  </si>
  <si>
    <t>Years of Pastoral Experience (maximum 15)</t>
  </si>
  <si>
    <t>Years of Pastoral Experience (maximum 15 points)</t>
  </si>
  <si>
    <t>data already entered on appropriate worksheet</t>
  </si>
  <si>
    <t>Upper Salary (multiply box 13 by 1.30)</t>
  </si>
  <si>
    <t>Housing Equity Allowance (multiply box 3 by 0.03)</t>
  </si>
  <si>
    <t>carries to Box 2</t>
  </si>
  <si>
    <t>carries to Box 6</t>
  </si>
  <si>
    <t>carries to Box 7</t>
  </si>
  <si>
    <t>carries to Box 8</t>
  </si>
  <si>
    <t>carries to Box 9</t>
  </si>
  <si>
    <t>carries to Box 10</t>
  </si>
  <si>
    <t>Associate pastor? (yes or no)</t>
  </si>
  <si>
    <t>1.  Enter requested data in Green Boxes below</t>
  </si>
  <si>
    <t>Updated: June 2024</t>
  </si>
  <si>
    <t>Salary Adjustment (multiply box 11 by 1% of box 1)</t>
  </si>
  <si>
    <t>Salary Adjustment (multiply box 11 by 1% of Box 1)</t>
  </si>
  <si>
    <t>3% increase</t>
  </si>
  <si>
    <t>2026 Metro D.C. Synod Clergy Salary Range Development Data Requirements</t>
  </si>
  <si>
    <t>Updated: June 2025</t>
  </si>
  <si>
    <t>Metropolitan Washington, D.C Synod of the ELCA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</si>
</sst>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0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i/>
      <u/>
      <sz val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AFDC7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164" fontId="3" fillId="0" borderId="1" xfId="1" applyNumberFormat="1" applyFont="1" applyFill="1" applyBorder="1"/>
    <xf numFmtId="164" fontId="3" fillId="2" borderId="1" xfId="1" applyNumberFormat="1" applyFont="1" applyFill="1" applyBorder="1"/>
    <xf numFmtId="164" fontId="3" fillId="0" borderId="0" xfId="1" applyNumberFormat="1" applyFont="1"/>
    <xf numFmtId="0" fontId="3" fillId="3" borderId="1" xfId="0" applyFont="1" applyFill="1" applyBorder="1" applyAlignment="1">
      <alignment horizontal="right"/>
    </xf>
    <xf numFmtId="164" fontId="3" fillId="3" borderId="1" xfId="1" applyNumberFormat="1" applyFont="1" applyFill="1" applyBorder="1"/>
    <xf numFmtId="165" fontId="3" fillId="3" borderId="1" xfId="0" applyNumberFormat="1" applyFont="1" applyFill="1" applyBorder="1"/>
    <xf numFmtId="0" fontId="8" fillId="0" borderId="0" xfId="0" applyFont="1"/>
    <xf numFmtId="0" fontId="6" fillId="0" borderId="0" xfId="0" applyFont="1"/>
    <xf numFmtId="164" fontId="3" fillId="0" borderId="1" xfId="1" applyNumberFormat="1" applyFont="1" applyBorder="1"/>
    <xf numFmtId="165" fontId="3" fillId="0" borderId="1" xfId="0" applyNumberFormat="1" applyFont="1" applyBorder="1"/>
    <xf numFmtId="0" fontId="6" fillId="0" borderId="0" xfId="0" applyFont="1" applyAlignment="1">
      <alignment vertical="center"/>
    </xf>
    <xf numFmtId="164" fontId="3" fillId="0" borderId="1" xfId="0" applyNumberFormat="1" applyFont="1" applyBorder="1"/>
    <xf numFmtId="0" fontId="3" fillId="0" borderId="1" xfId="0" applyFont="1" applyBorder="1"/>
    <xf numFmtId="164" fontId="3" fillId="0" borderId="1" xfId="1" applyNumberFormat="1" applyFont="1" applyBorder="1" applyProtection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C23"/>
  <sheetViews>
    <sheetView zoomScaleNormal="100" workbookViewId="0">
      <selection activeCell="C4" sqref="C4"/>
    </sheetView>
  </sheetViews>
  <sheetFormatPr defaultColWidth="11" defaultRowHeight="12.75" x14ac:dyDescent="0.2"/>
  <cols>
    <col min="1" max="1" width="48" style="3" customWidth="1"/>
    <col min="2" max="2" width="12.625" style="3" bestFit="1" customWidth="1"/>
    <col min="3" max="3" width="16.75" style="3" customWidth="1"/>
    <col min="4" max="16384" width="11" style="3"/>
  </cols>
  <sheetData>
    <row r="1" spans="1:3" ht="15.75" x14ac:dyDescent="0.25">
      <c r="A1" s="2" t="s">
        <v>53</v>
      </c>
      <c r="B1" s="2"/>
    </row>
    <row r="2" spans="1:3" x14ac:dyDescent="0.2">
      <c r="A2" s="4"/>
    </row>
    <row r="3" spans="1:3" ht="15.75" x14ac:dyDescent="0.25">
      <c r="A3" s="5" t="s">
        <v>1</v>
      </c>
    </row>
    <row r="4" spans="1:3" x14ac:dyDescent="0.2">
      <c r="A4" s="4" t="s">
        <v>48</v>
      </c>
    </row>
    <row r="5" spans="1:3" x14ac:dyDescent="0.2">
      <c r="A5" s="4" t="s">
        <v>2</v>
      </c>
    </row>
    <row r="6" spans="1:3" x14ac:dyDescent="0.2">
      <c r="A6" s="6" t="s">
        <v>30</v>
      </c>
    </row>
    <row r="8" spans="1:3" ht="15" x14ac:dyDescent="0.2">
      <c r="A8" s="7" t="s">
        <v>12</v>
      </c>
    </row>
    <row r="9" spans="1:3" x14ac:dyDescent="0.2">
      <c r="A9" s="3" t="s">
        <v>7</v>
      </c>
      <c r="B9" s="8" t="s">
        <v>38</v>
      </c>
    </row>
    <row r="10" spans="1:3" x14ac:dyDescent="0.2">
      <c r="A10" s="3" t="s">
        <v>8</v>
      </c>
      <c r="B10" s="9">
        <v>250000</v>
      </c>
    </row>
    <row r="11" spans="1:3" x14ac:dyDescent="0.2">
      <c r="B11" s="10"/>
    </row>
    <row r="12" spans="1:3" ht="15" x14ac:dyDescent="0.2">
      <c r="A12" s="7" t="s">
        <v>13</v>
      </c>
      <c r="B12" s="10"/>
    </row>
    <row r="13" spans="1:3" x14ac:dyDescent="0.2">
      <c r="A13" s="3" t="s">
        <v>47</v>
      </c>
      <c r="B13" s="11"/>
      <c r="C13" s="1" t="s">
        <v>43</v>
      </c>
    </row>
    <row r="14" spans="1:3" x14ac:dyDescent="0.2">
      <c r="A14" s="3" t="s">
        <v>11</v>
      </c>
      <c r="B14" s="12"/>
      <c r="C14" s="1" t="s">
        <v>41</v>
      </c>
    </row>
    <row r="15" spans="1:3" x14ac:dyDescent="0.2">
      <c r="A15" s="4" t="s">
        <v>9</v>
      </c>
      <c r="B15" s="13"/>
      <c r="C15" s="1" t="s">
        <v>42</v>
      </c>
    </row>
    <row r="16" spans="1:3" x14ac:dyDescent="0.2">
      <c r="A16" s="4" t="s">
        <v>10</v>
      </c>
      <c r="B16" s="13"/>
      <c r="C16" s="1" t="s">
        <v>43</v>
      </c>
    </row>
    <row r="17" spans="1:3" x14ac:dyDescent="0.2">
      <c r="A17" s="4" t="s">
        <v>31</v>
      </c>
      <c r="B17" s="13"/>
      <c r="C17" s="1" t="s">
        <v>44</v>
      </c>
    </row>
    <row r="18" spans="1:3" x14ac:dyDescent="0.2">
      <c r="A18" s="4" t="s">
        <v>28</v>
      </c>
      <c r="B18" s="13"/>
      <c r="C18" s="1" t="s">
        <v>45</v>
      </c>
    </row>
    <row r="19" spans="1:3" x14ac:dyDescent="0.2">
      <c r="A19" s="4" t="s">
        <v>0</v>
      </c>
      <c r="B19" s="13"/>
      <c r="C19" s="1" t="s">
        <v>46</v>
      </c>
    </row>
    <row r="20" spans="1:3" x14ac:dyDescent="0.2">
      <c r="A20" s="4"/>
    </row>
    <row r="23" spans="1:3" x14ac:dyDescent="0.2">
      <c r="A23" s="14" t="s">
        <v>49</v>
      </c>
    </row>
  </sheetData>
  <phoneticPr fontId="2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A1:D34"/>
  <sheetViews>
    <sheetView workbookViewId="0">
      <pane ySplit="3" topLeftCell="A13" activePane="bottomLeft" state="frozen"/>
      <selection pane="bottomLeft" activeCell="E23" sqref="E23"/>
    </sheetView>
  </sheetViews>
  <sheetFormatPr defaultColWidth="11" defaultRowHeight="12.75" x14ac:dyDescent="0.2"/>
  <cols>
    <col min="1" max="1" width="44.625" style="3" customWidth="1"/>
    <col min="2" max="2" width="4.375" style="3" bestFit="1" customWidth="1"/>
    <col min="3" max="3" width="10.5" style="3" customWidth="1"/>
    <col min="4" max="16384" width="11" style="3"/>
  </cols>
  <sheetData>
    <row r="1" spans="1:4" x14ac:dyDescent="0.2">
      <c r="A1" s="15" t="s">
        <v>34</v>
      </c>
      <c r="B1" s="15"/>
      <c r="C1" s="15"/>
      <c r="D1" s="15"/>
    </row>
    <row r="2" spans="1:4" x14ac:dyDescent="0.2">
      <c r="A2" s="22" t="s">
        <v>55</v>
      </c>
      <c r="B2" s="22"/>
      <c r="C2" s="22"/>
      <c r="D2" s="22"/>
    </row>
    <row r="3" spans="1:4" x14ac:dyDescent="0.2">
      <c r="A3" s="23" t="s">
        <v>29</v>
      </c>
      <c r="B3" s="23"/>
      <c r="C3" s="23"/>
      <c r="D3" s="23"/>
    </row>
    <row r="5" spans="1:4" x14ac:dyDescent="0.2">
      <c r="A5" s="15" t="s">
        <v>3</v>
      </c>
      <c r="B5" s="15" t="s">
        <v>14</v>
      </c>
    </row>
    <row r="6" spans="1:4" x14ac:dyDescent="0.2">
      <c r="A6" s="3" t="s">
        <v>15</v>
      </c>
      <c r="B6" s="1">
        <v>1</v>
      </c>
      <c r="C6" s="16">
        <f>73495*1.03</f>
        <v>75699.850000000006</v>
      </c>
      <c r="D6" s="1" t="s">
        <v>52</v>
      </c>
    </row>
    <row r="7" spans="1:4" x14ac:dyDescent="0.2">
      <c r="A7" s="14" t="s">
        <v>26</v>
      </c>
      <c r="B7" s="1"/>
    </row>
    <row r="8" spans="1:4" x14ac:dyDescent="0.2">
      <c r="A8" s="15" t="s">
        <v>4</v>
      </c>
      <c r="B8" s="1"/>
    </row>
    <row r="9" spans="1:4" x14ac:dyDescent="0.2">
      <c r="A9" s="3" t="s">
        <v>16</v>
      </c>
      <c r="B9" s="1">
        <v>2</v>
      </c>
      <c r="C9" s="16">
        <f>data!B14</f>
        <v>0</v>
      </c>
    </row>
    <row r="10" spans="1:4" x14ac:dyDescent="0.2">
      <c r="A10" s="3" t="s">
        <v>33</v>
      </c>
      <c r="B10" s="1">
        <v>3</v>
      </c>
      <c r="C10" s="16">
        <f>C9-data!B10</f>
        <v>-250000</v>
      </c>
    </row>
    <row r="11" spans="1:4" x14ac:dyDescent="0.2">
      <c r="A11" s="3" t="s">
        <v>17</v>
      </c>
      <c r="B11" s="1">
        <v>4</v>
      </c>
      <c r="C11" s="16">
        <f>C10*0.03</f>
        <v>-7500</v>
      </c>
    </row>
    <row r="12" spans="1:4" x14ac:dyDescent="0.2">
      <c r="A12" s="3" t="s">
        <v>18</v>
      </c>
      <c r="B12" s="1">
        <v>5</v>
      </c>
      <c r="C12" s="16">
        <f>C11+C6</f>
        <v>68199.850000000006</v>
      </c>
    </row>
    <row r="13" spans="1:4" x14ac:dyDescent="0.2">
      <c r="B13" s="1"/>
    </row>
    <row r="14" spans="1:4" x14ac:dyDescent="0.2">
      <c r="A14" s="15" t="s">
        <v>5</v>
      </c>
      <c r="B14" s="1"/>
    </row>
    <row r="15" spans="1:4" x14ac:dyDescent="0.2">
      <c r="A15" s="3" t="s">
        <v>36</v>
      </c>
      <c r="B15" s="1">
        <v>6</v>
      </c>
      <c r="C15" s="17">
        <f>IF(experience &gt;15, 15, TRUNC(experience))</f>
        <v>0</v>
      </c>
    </row>
    <row r="16" spans="1:4" x14ac:dyDescent="0.2">
      <c r="A16" s="3" t="s">
        <v>19</v>
      </c>
      <c r="B16" s="1">
        <v>7</v>
      </c>
      <c r="C16" s="17">
        <f>ROUND(IF(worship&gt;100,((worship-100)/IF(associate="yes",24,12)),0),0)</f>
        <v>0</v>
      </c>
      <c r="D16" s="18"/>
    </row>
    <row r="17" spans="1:3" x14ac:dyDescent="0.2">
      <c r="A17" s="3" t="s">
        <v>20</v>
      </c>
      <c r="B17" s="1">
        <v>8</v>
      </c>
      <c r="C17" s="17">
        <f>advanced*5</f>
        <v>0</v>
      </c>
    </row>
    <row r="18" spans="1:3" x14ac:dyDescent="0.2">
      <c r="A18" s="3" t="s">
        <v>32</v>
      </c>
      <c r="B18" s="1">
        <v>9</v>
      </c>
      <c r="C18" s="17">
        <f>IF(currentcall&gt;5,5,TRUNC(currentcall))</f>
        <v>0</v>
      </c>
    </row>
    <row r="19" spans="1:3" x14ac:dyDescent="0.2">
      <c r="A19" s="3" t="s">
        <v>21</v>
      </c>
      <c r="B19" s="1">
        <v>10</v>
      </c>
      <c r="C19" s="17">
        <f>IF(other&gt;10,5,other/2)</f>
        <v>0</v>
      </c>
    </row>
    <row r="20" spans="1:3" x14ac:dyDescent="0.2">
      <c r="B20" s="1"/>
    </row>
    <row r="21" spans="1:3" x14ac:dyDescent="0.2">
      <c r="A21" s="3" t="s">
        <v>22</v>
      </c>
      <c r="B21" s="1">
        <v>11</v>
      </c>
      <c r="C21" s="17">
        <f>SUM(C15:C19)</f>
        <v>0</v>
      </c>
    </row>
    <row r="22" spans="1:3" x14ac:dyDescent="0.2">
      <c r="B22" s="1"/>
    </row>
    <row r="23" spans="1:3" x14ac:dyDescent="0.2">
      <c r="A23" s="3" t="s">
        <v>51</v>
      </c>
      <c r="B23" s="1">
        <v>12</v>
      </c>
      <c r="C23" s="17">
        <f>+C21*(C6*0.01)</f>
        <v>0</v>
      </c>
    </row>
    <row r="24" spans="1:3" x14ac:dyDescent="0.2">
      <c r="B24" s="1"/>
    </row>
    <row r="25" spans="1:3" x14ac:dyDescent="0.2">
      <c r="A25" s="15" t="s">
        <v>6</v>
      </c>
      <c r="B25" s="1"/>
    </row>
    <row r="26" spans="1:3" x14ac:dyDescent="0.2">
      <c r="A26" s="3" t="s">
        <v>23</v>
      </c>
      <c r="B26" s="1">
        <v>13</v>
      </c>
      <c r="C26" s="19">
        <f>C12+C23</f>
        <v>68199.850000000006</v>
      </c>
    </row>
    <row r="27" spans="1:3" x14ac:dyDescent="0.2">
      <c r="A27" s="3" t="s">
        <v>24</v>
      </c>
      <c r="B27" s="1">
        <v>14</v>
      </c>
      <c r="C27" s="19">
        <f>C26*1.15</f>
        <v>78429.827499999999</v>
      </c>
    </row>
    <row r="28" spans="1:3" x14ac:dyDescent="0.2">
      <c r="A28" s="3" t="s">
        <v>39</v>
      </c>
      <c r="B28" s="1">
        <v>15</v>
      </c>
      <c r="C28" s="19">
        <f>C26*1.3</f>
        <v>88659.805000000008</v>
      </c>
    </row>
    <row r="29" spans="1:3" x14ac:dyDescent="0.2">
      <c r="B29" s="1"/>
    </row>
    <row r="30" spans="1:3" x14ac:dyDescent="0.2">
      <c r="A30" s="3" t="s">
        <v>25</v>
      </c>
      <c r="B30" s="1">
        <v>16</v>
      </c>
      <c r="C30" s="20"/>
    </row>
    <row r="34" spans="1:1" x14ac:dyDescent="0.2">
      <c r="A34" s="14" t="s">
        <v>54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</sheetPr>
  <dimension ref="A1:D33"/>
  <sheetViews>
    <sheetView zoomScaleNormal="100" workbookViewId="0">
      <pane ySplit="3" topLeftCell="A10" activePane="bottomLeft" state="frozen"/>
      <selection pane="bottomLeft" activeCell="F25" sqref="F25"/>
    </sheetView>
  </sheetViews>
  <sheetFormatPr defaultColWidth="11" defaultRowHeight="12.75" x14ac:dyDescent="0.2"/>
  <cols>
    <col min="1" max="1" width="50.625" style="3" customWidth="1"/>
    <col min="2" max="2" width="4.375" style="3" bestFit="1" customWidth="1"/>
    <col min="3" max="3" width="12.375" style="3" customWidth="1"/>
    <col min="4" max="16384" width="11" style="3"/>
  </cols>
  <sheetData>
    <row r="1" spans="1:4" x14ac:dyDescent="0.2">
      <c r="A1" s="15" t="s">
        <v>34</v>
      </c>
      <c r="B1" s="15"/>
      <c r="C1" s="15"/>
      <c r="D1" s="15"/>
    </row>
    <row r="2" spans="1:4" x14ac:dyDescent="0.2">
      <c r="A2" s="22" t="s">
        <v>55</v>
      </c>
      <c r="B2" s="22"/>
      <c r="C2" s="22"/>
      <c r="D2" s="22"/>
    </row>
    <row r="3" spans="1:4" x14ac:dyDescent="0.2">
      <c r="A3" s="23" t="s">
        <v>29</v>
      </c>
      <c r="B3" s="23"/>
      <c r="C3" s="23"/>
      <c r="D3" s="23"/>
    </row>
    <row r="5" spans="1:4" x14ac:dyDescent="0.2">
      <c r="A5" s="15" t="s">
        <v>3</v>
      </c>
      <c r="B5" s="15" t="s">
        <v>14</v>
      </c>
    </row>
    <row r="6" spans="1:4" x14ac:dyDescent="0.2">
      <c r="A6" s="3" t="s">
        <v>15</v>
      </c>
      <c r="B6" s="1">
        <v>1</v>
      </c>
      <c r="C6" s="16">
        <f>60542*1.03</f>
        <v>62358.26</v>
      </c>
      <c r="D6" s="1" t="s">
        <v>52</v>
      </c>
    </row>
    <row r="7" spans="1:4" x14ac:dyDescent="0.2">
      <c r="A7" s="14" t="s">
        <v>27</v>
      </c>
      <c r="B7" s="1"/>
    </row>
    <row r="8" spans="1:4" x14ac:dyDescent="0.2">
      <c r="A8" s="15" t="s">
        <v>4</v>
      </c>
      <c r="B8" s="1"/>
    </row>
    <row r="9" spans="1:4" x14ac:dyDescent="0.2">
      <c r="A9" s="3" t="s">
        <v>16</v>
      </c>
      <c r="B9" s="1">
        <v>2</v>
      </c>
      <c r="C9" s="16">
        <f>data!B14</f>
        <v>0</v>
      </c>
    </row>
    <row r="10" spans="1:4" x14ac:dyDescent="0.2">
      <c r="A10" s="3" t="s">
        <v>33</v>
      </c>
      <c r="B10" s="1">
        <v>3</v>
      </c>
      <c r="C10" s="21">
        <f>C9-data!B10</f>
        <v>-250000</v>
      </c>
    </row>
    <row r="11" spans="1:4" x14ac:dyDescent="0.2">
      <c r="A11" s="3" t="s">
        <v>40</v>
      </c>
      <c r="B11" s="1">
        <v>4</v>
      </c>
      <c r="C11" s="16">
        <f>(C10*0.03)</f>
        <v>-7500</v>
      </c>
    </row>
    <row r="12" spans="1:4" x14ac:dyDescent="0.2">
      <c r="A12" s="3" t="s">
        <v>18</v>
      </c>
      <c r="B12" s="1">
        <v>5</v>
      </c>
      <c r="C12" s="16">
        <f>C11+C6</f>
        <v>54858.26</v>
      </c>
    </row>
    <row r="13" spans="1:4" x14ac:dyDescent="0.2">
      <c r="B13" s="1"/>
    </row>
    <row r="14" spans="1:4" x14ac:dyDescent="0.2">
      <c r="A14" s="15" t="s">
        <v>5</v>
      </c>
      <c r="B14" s="1"/>
    </row>
    <row r="15" spans="1:4" x14ac:dyDescent="0.2">
      <c r="A15" s="3" t="s">
        <v>37</v>
      </c>
      <c r="B15" s="1">
        <v>6</v>
      </c>
      <c r="C15" s="17">
        <f>IF(experience &gt;15, 15, TRUNC(experience))</f>
        <v>0</v>
      </c>
    </row>
    <row r="16" spans="1:4" x14ac:dyDescent="0.2">
      <c r="A16" s="3" t="s">
        <v>19</v>
      </c>
      <c r="B16" s="1">
        <v>7</v>
      </c>
      <c r="C16" s="17">
        <f>ROUND(IF(worship&gt;100,((worship-100)/IF(associate="yes",24,12)),0),0)</f>
        <v>0</v>
      </c>
      <c r="D16" s="18"/>
    </row>
    <row r="17" spans="1:3" x14ac:dyDescent="0.2">
      <c r="A17" s="3" t="s">
        <v>20</v>
      </c>
      <c r="B17" s="1">
        <v>8</v>
      </c>
      <c r="C17" s="17">
        <f>advanced*5</f>
        <v>0</v>
      </c>
    </row>
    <row r="18" spans="1:3" x14ac:dyDescent="0.2">
      <c r="A18" s="3" t="s">
        <v>32</v>
      </c>
      <c r="B18" s="1">
        <v>9</v>
      </c>
      <c r="C18" s="17">
        <f>IF(currentcall&gt;5,5,TRUNC(currentcall))</f>
        <v>0</v>
      </c>
    </row>
    <row r="19" spans="1:3" x14ac:dyDescent="0.2">
      <c r="A19" s="3" t="s">
        <v>21</v>
      </c>
      <c r="B19" s="1">
        <v>10</v>
      </c>
      <c r="C19" s="17">
        <f>IF(other&gt;10,5,other/2)</f>
        <v>0</v>
      </c>
    </row>
    <row r="20" spans="1:3" x14ac:dyDescent="0.2">
      <c r="B20" s="1"/>
    </row>
    <row r="21" spans="1:3" x14ac:dyDescent="0.2">
      <c r="A21" s="3" t="s">
        <v>22</v>
      </c>
      <c r="B21" s="1">
        <v>11</v>
      </c>
      <c r="C21" s="17">
        <f>SUM(C15:C19)</f>
        <v>0</v>
      </c>
    </row>
    <row r="22" spans="1:3" x14ac:dyDescent="0.2">
      <c r="B22" s="1"/>
    </row>
    <row r="23" spans="1:3" x14ac:dyDescent="0.2">
      <c r="A23" s="3" t="s">
        <v>51</v>
      </c>
      <c r="B23" s="1">
        <v>12</v>
      </c>
      <c r="C23" s="17">
        <f>+C21*(+C6*0.01)</f>
        <v>0</v>
      </c>
    </row>
    <row r="24" spans="1:3" x14ac:dyDescent="0.2">
      <c r="B24" s="1"/>
    </row>
    <row r="25" spans="1:3" x14ac:dyDescent="0.2">
      <c r="A25" s="15" t="s">
        <v>6</v>
      </c>
      <c r="B25" s="1"/>
    </row>
    <row r="26" spans="1:3" x14ac:dyDescent="0.2">
      <c r="A26" s="3" t="s">
        <v>23</v>
      </c>
      <c r="B26" s="1">
        <v>13</v>
      </c>
      <c r="C26" s="19">
        <f>C12+C23</f>
        <v>54858.26</v>
      </c>
    </row>
    <row r="27" spans="1:3" x14ac:dyDescent="0.2">
      <c r="A27" s="3" t="s">
        <v>24</v>
      </c>
      <c r="B27" s="1">
        <v>14</v>
      </c>
      <c r="C27" s="19">
        <f>C26*1.15</f>
        <v>63086.998999999996</v>
      </c>
    </row>
    <row r="28" spans="1:3" x14ac:dyDescent="0.2">
      <c r="A28" s="3" t="s">
        <v>39</v>
      </c>
      <c r="B28" s="1">
        <v>15</v>
      </c>
      <c r="C28" s="19">
        <f>C26*1.3</f>
        <v>71315.738000000012</v>
      </c>
    </row>
    <row r="29" spans="1:3" x14ac:dyDescent="0.2">
      <c r="B29" s="1"/>
    </row>
    <row r="30" spans="1:3" x14ac:dyDescent="0.2">
      <c r="A30" s="3" t="s">
        <v>25</v>
      </c>
      <c r="B30" s="1">
        <v>16</v>
      </c>
      <c r="C30" s="20"/>
    </row>
    <row r="33" spans="1:1" x14ac:dyDescent="0.2">
      <c r="A33" s="14" t="s">
        <v>54</v>
      </c>
    </row>
  </sheetData>
  <mergeCells count="2">
    <mergeCell ref="A3:D3"/>
    <mergeCell ref="A2:D2"/>
  </mergeCells>
  <pageMargins left="0.7" right="0.7" top="0.75" bottom="0.75" header="0.3" footer="0.3"/>
  <pageSetup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1:D33"/>
  <sheetViews>
    <sheetView tabSelected="1" workbookViewId="0">
      <pane ySplit="3" topLeftCell="A16" activePane="bottomLeft" state="frozen"/>
      <selection pane="bottomLeft" activeCell="E35" sqref="E35"/>
    </sheetView>
  </sheetViews>
  <sheetFormatPr defaultColWidth="11" defaultRowHeight="12.75" x14ac:dyDescent="0.2"/>
  <cols>
    <col min="1" max="1" width="44.625" style="3" customWidth="1"/>
    <col min="2" max="2" width="4.375" style="3" bestFit="1" customWidth="1"/>
    <col min="3" max="3" width="13.125" style="3" customWidth="1"/>
    <col min="4" max="16384" width="11" style="3"/>
  </cols>
  <sheetData>
    <row r="1" spans="1:4" x14ac:dyDescent="0.2">
      <c r="A1" s="15" t="s">
        <v>35</v>
      </c>
      <c r="B1" s="15"/>
      <c r="C1" s="15"/>
      <c r="D1" s="15"/>
    </row>
    <row r="2" spans="1:4" x14ac:dyDescent="0.2">
      <c r="A2" s="22" t="s">
        <v>55</v>
      </c>
      <c r="B2" s="22"/>
      <c r="C2" s="22"/>
      <c r="D2" s="22"/>
    </row>
    <row r="3" spans="1:4" x14ac:dyDescent="0.2">
      <c r="A3" s="23" t="s">
        <v>29</v>
      </c>
      <c r="B3" s="23"/>
      <c r="C3" s="23"/>
      <c r="D3" s="23"/>
    </row>
    <row r="5" spans="1:4" x14ac:dyDescent="0.2">
      <c r="A5" s="15" t="s">
        <v>3</v>
      </c>
      <c r="B5" s="15" t="s">
        <v>14</v>
      </c>
    </row>
    <row r="6" spans="1:4" x14ac:dyDescent="0.2">
      <c r="A6" s="3" t="s">
        <v>15</v>
      </c>
      <c r="B6" s="1">
        <v>1</v>
      </c>
      <c r="C6" s="16">
        <f>51026*1.03</f>
        <v>52556.78</v>
      </c>
      <c r="D6" s="1" t="s">
        <v>52</v>
      </c>
    </row>
    <row r="7" spans="1:4" x14ac:dyDescent="0.2">
      <c r="B7" s="1"/>
    </row>
    <row r="8" spans="1:4" x14ac:dyDescent="0.2">
      <c r="A8" s="15" t="s">
        <v>4</v>
      </c>
      <c r="B8" s="1"/>
    </row>
    <row r="9" spans="1:4" x14ac:dyDescent="0.2">
      <c r="A9" s="3" t="s">
        <v>16</v>
      </c>
      <c r="B9" s="1">
        <v>2</v>
      </c>
      <c r="C9" s="16">
        <f>housing</f>
        <v>0</v>
      </c>
    </row>
    <row r="10" spans="1:4" x14ac:dyDescent="0.2">
      <c r="A10" s="3" t="s">
        <v>33</v>
      </c>
      <c r="B10" s="1">
        <v>3</v>
      </c>
      <c r="C10" s="16">
        <f>C9-data!B10</f>
        <v>-250000</v>
      </c>
    </row>
    <row r="11" spans="1:4" x14ac:dyDescent="0.2">
      <c r="A11" s="3" t="s">
        <v>17</v>
      </c>
      <c r="B11" s="1">
        <v>4</v>
      </c>
      <c r="C11" s="16">
        <f>C10*0.03</f>
        <v>-7500</v>
      </c>
    </row>
    <row r="12" spans="1:4" x14ac:dyDescent="0.2">
      <c r="A12" s="3" t="s">
        <v>18</v>
      </c>
      <c r="B12" s="1">
        <v>5</v>
      </c>
      <c r="C12" s="16">
        <f>C11+C6</f>
        <v>45056.78</v>
      </c>
    </row>
    <row r="13" spans="1:4" x14ac:dyDescent="0.2">
      <c r="B13" s="1"/>
    </row>
    <row r="14" spans="1:4" x14ac:dyDescent="0.2">
      <c r="A14" s="15" t="s">
        <v>5</v>
      </c>
      <c r="B14" s="1"/>
    </row>
    <row r="15" spans="1:4" x14ac:dyDescent="0.2">
      <c r="A15" s="3" t="s">
        <v>36</v>
      </c>
      <c r="B15" s="1">
        <v>6</v>
      </c>
      <c r="C15" s="17">
        <f>data!B15</f>
        <v>0</v>
      </c>
    </row>
    <row r="16" spans="1:4" x14ac:dyDescent="0.2">
      <c r="A16" s="3" t="s">
        <v>19</v>
      </c>
      <c r="B16" s="1">
        <v>7</v>
      </c>
      <c r="C16" s="17">
        <f>ROUND(IF(worship&gt;100,((worship-100)/IF(associate="yes",24,12)),0),0)</f>
        <v>0</v>
      </c>
    </row>
    <row r="17" spans="1:3" x14ac:dyDescent="0.2">
      <c r="A17" s="3" t="s">
        <v>20</v>
      </c>
      <c r="B17" s="1">
        <v>8</v>
      </c>
      <c r="C17" s="17">
        <f>advanced*5</f>
        <v>0</v>
      </c>
    </row>
    <row r="18" spans="1:3" x14ac:dyDescent="0.2">
      <c r="A18" s="3" t="s">
        <v>32</v>
      </c>
      <c r="B18" s="1">
        <v>9</v>
      </c>
      <c r="C18" s="17">
        <f>IF(currentcall&gt;5,5,TRUNC(currentcall))</f>
        <v>0</v>
      </c>
    </row>
    <row r="19" spans="1:3" x14ac:dyDescent="0.2">
      <c r="A19" s="3" t="s">
        <v>21</v>
      </c>
      <c r="B19" s="1">
        <v>10</v>
      </c>
      <c r="C19" s="17">
        <f>IF(other&gt;10,5,other/2)</f>
        <v>0</v>
      </c>
    </row>
    <row r="20" spans="1:3" x14ac:dyDescent="0.2">
      <c r="B20" s="1"/>
    </row>
    <row r="21" spans="1:3" x14ac:dyDescent="0.2">
      <c r="A21" s="3" t="s">
        <v>22</v>
      </c>
      <c r="B21" s="1">
        <v>11</v>
      </c>
      <c r="C21" s="17">
        <f>SUM(C15:C19)</f>
        <v>0</v>
      </c>
    </row>
    <row r="22" spans="1:3" x14ac:dyDescent="0.2">
      <c r="B22" s="1"/>
    </row>
    <row r="23" spans="1:3" x14ac:dyDescent="0.2">
      <c r="A23" s="3" t="s">
        <v>50</v>
      </c>
      <c r="B23" s="1">
        <v>12</v>
      </c>
      <c r="C23" s="17">
        <f>+C21*(+C6*0.01)</f>
        <v>0</v>
      </c>
    </row>
    <row r="24" spans="1:3" x14ac:dyDescent="0.2">
      <c r="B24" s="1"/>
    </row>
    <row r="25" spans="1:3" x14ac:dyDescent="0.2">
      <c r="A25" s="15" t="s">
        <v>6</v>
      </c>
      <c r="B25" s="1"/>
    </row>
    <row r="26" spans="1:3" x14ac:dyDescent="0.2">
      <c r="A26" s="3" t="s">
        <v>23</v>
      </c>
      <c r="B26" s="1">
        <v>13</v>
      </c>
      <c r="C26" s="19">
        <f>C12+C23</f>
        <v>45056.78</v>
      </c>
    </row>
    <row r="27" spans="1:3" x14ac:dyDescent="0.2">
      <c r="A27" s="3" t="s">
        <v>24</v>
      </c>
      <c r="B27" s="1">
        <v>14</v>
      </c>
      <c r="C27" s="19">
        <f>C26*1.15</f>
        <v>51815.296999999991</v>
      </c>
    </row>
    <row r="28" spans="1:3" x14ac:dyDescent="0.2">
      <c r="A28" s="3" t="s">
        <v>39</v>
      </c>
      <c r="B28" s="1">
        <v>15</v>
      </c>
      <c r="C28" s="19">
        <f>C26*1.3</f>
        <v>58573.813999999998</v>
      </c>
    </row>
    <row r="29" spans="1:3" x14ac:dyDescent="0.2">
      <c r="B29" s="1"/>
    </row>
    <row r="30" spans="1:3" x14ac:dyDescent="0.2">
      <c r="A30" s="3" t="s">
        <v>25</v>
      </c>
      <c r="B30" s="1">
        <v>16</v>
      </c>
      <c r="C30" s="20"/>
    </row>
    <row r="33" spans="1:1" x14ac:dyDescent="0.2">
      <c r="A33" s="14" t="s">
        <v>54</v>
      </c>
    </row>
  </sheetData>
  <mergeCells count="2">
    <mergeCell ref="A3:D3"/>
    <mergeCell ref="A2:D2"/>
  </mergeCells>
  <pageMargins left="0.7" right="0.7" top="0.75" bottom="0.75" header="0.3" footer="0.3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data</vt:lpstr>
      <vt:lpstr>Word &amp; Sacrament - no parsonage</vt:lpstr>
      <vt:lpstr>Word &amp; Sacrament - parsonage</vt:lpstr>
      <vt:lpstr>Word &amp; Service</vt:lpstr>
      <vt:lpstr>advanced</vt:lpstr>
      <vt:lpstr>associate</vt:lpstr>
      <vt:lpstr>currentcall</vt:lpstr>
      <vt:lpstr>experience</vt:lpstr>
      <vt:lpstr>housing</vt:lpstr>
      <vt:lpstr>other</vt:lpstr>
      <vt:lpstr>worship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Nelson</dc:creator>
  <cp:lastModifiedBy>Julie Hamre</cp:lastModifiedBy>
  <cp:lastPrinted>2013-10-10T15:56:18Z</cp:lastPrinted>
  <dcterms:created xsi:type="dcterms:W3CDTF">2006-07-17T01:25:29Z</dcterms:created>
  <dcterms:modified xsi:type="dcterms:W3CDTF">2025-03-27T16:02:14Z</dcterms:modified>
</cp:coreProperties>
</file>